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<sst xmlns="http://schemas.openxmlformats.org/spreadsheetml/2006/main" count="115" uniqueCount="111">
  <si>
    <t>ИСПОЛНЕНИЕ</t>
  </si>
  <si>
    <t xml:space="preserve"> сметы доходов и расходов ТСЖ «Виктория»</t>
  </si>
  <si>
    <t>в 2018 году</t>
  </si>
  <si>
    <t>1. ДОХОДЫ, руб.</t>
  </si>
  <si>
    <t>№</t>
  </si>
  <si>
    <t>Наименование статей дохода</t>
  </si>
  <si>
    <t>План</t>
  </si>
  <si>
    <t>Факт</t>
  </si>
  <si>
    <t>Отклонение</t>
  </si>
  <si>
    <t>Содержание и ремонт общего имущества с 01.04.2018 - 22,78 руб. с 1 кв. м (4820,1 кв.м)</t>
  </si>
  <si>
    <t>Прочие доходы (размещение оборудования ПАО "Ростелеком")</t>
  </si>
  <si>
    <t>Прочие доходы (размещение оборудования НПО "Прогтех")</t>
  </si>
  <si>
    <t>Итого доходы</t>
  </si>
  <si>
    <t>Резервный фонд 1,0 руб. с 1 кв.м (4820,1 кв.м)</t>
  </si>
  <si>
    <t>Всего доходы</t>
  </si>
  <si>
    <t>2. РАСХОДЫ, руб.</t>
  </si>
  <si>
    <t>Наименование статей расходов</t>
  </si>
  <si>
    <t>Административно-управленческие расходы</t>
  </si>
  <si>
    <t>1.1</t>
  </si>
  <si>
    <t>Фонд оплаты труда</t>
  </si>
  <si>
    <t xml:space="preserve"> - председатель правления</t>
  </si>
  <si>
    <t xml:space="preserve"> - главный бухгалтер</t>
  </si>
  <si>
    <t xml:space="preserve"> - уборщик производственных помещений</t>
  </si>
  <si>
    <t xml:space="preserve"> - сантехник</t>
  </si>
  <si>
    <t xml:space="preserve"> - электрик</t>
  </si>
  <si>
    <t>1.2</t>
  </si>
  <si>
    <t>Отпускные</t>
  </si>
  <si>
    <t>1.3</t>
  </si>
  <si>
    <t>Начисления на ФЗП 20,2 %</t>
  </si>
  <si>
    <t>1.4</t>
  </si>
  <si>
    <t xml:space="preserve">Прочие налоги (УСН 1% мин) </t>
  </si>
  <si>
    <t>2</t>
  </si>
  <si>
    <t>Банковское обслуживание</t>
  </si>
  <si>
    <t>2.1</t>
  </si>
  <si>
    <t>Расчетно-кассовое (платежные поручения)</t>
  </si>
  <si>
    <t>2.2</t>
  </si>
  <si>
    <t>Комиссия за ведение расчётного счёта</t>
  </si>
  <si>
    <t>2.3</t>
  </si>
  <si>
    <t>Прочие услуги (оформление документов при смене руководителя)</t>
  </si>
  <si>
    <t>3</t>
  </si>
  <si>
    <t>Деятельность ТСЖ</t>
  </si>
  <si>
    <t>3.1</t>
  </si>
  <si>
    <t>Канцелярские принадлежности (бумага, прочее)</t>
  </si>
  <si>
    <t>3.2</t>
  </si>
  <si>
    <t>Обслуживание оргтехники (заправка картриджа, ремонт оргтехники)</t>
  </si>
  <si>
    <t>3.3</t>
  </si>
  <si>
    <t>Сдача отчетности по ТСК</t>
  </si>
  <si>
    <t>3.4</t>
  </si>
  <si>
    <t>Услуги связи</t>
  </si>
  <si>
    <t xml:space="preserve"> - почтовые расходы</t>
  </si>
  <si>
    <t xml:space="preserve"> - интернет</t>
  </si>
  <si>
    <t xml:space="preserve"> - телефонные переговоры, межгород</t>
  </si>
  <si>
    <t>3.5</t>
  </si>
  <si>
    <t>Информационно-технологическое сопровождение программы 1С (обновления, консультации)</t>
  </si>
  <si>
    <t>3.6</t>
  </si>
  <si>
    <t>Информационно-технологическое сопровождение сайта ТСЖ</t>
  </si>
  <si>
    <t>3.7</t>
  </si>
  <si>
    <t>Информационно-технологическое сопровождение сайтов ГИС ЖКХ и Реформа ЖКХ</t>
  </si>
  <si>
    <t>3.8</t>
  </si>
  <si>
    <t>Аттестация рабочих мест (1 раз в 5 лет)</t>
  </si>
  <si>
    <t>4</t>
  </si>
  <si>
    <t>Санитарное содержание мест общего пользования</t>
  </si>
  <si>
    <t>4.1</t>
  </si>
  <si>
    <t>Моющие средства (уборка)</t>
  </si>
  <si>
    <t>4.2</t>
  </si>
  <si>
    <t>Благоустройство (озеленение)</t>
  </si>
  <si>
    <t>4.3</t>
  </si>
  <si>
    <t>Дезинфекция и дератизация</t>
  </si>
  <si>
    <t>4.4</t>
  </si>
  <si>
    <t>Санитарная обработка мусорных контейнеров</t>
  </si>
  <si>
    <t>5</t>
  </si>
  <si>
    <t>Расходы по содержанию и обслуживанию общего имущества дома, а также услуги, осуществляемые по договору с третьими лицами (организациями)</t>
  </si>
  <si>
    <t>5.1</t>
  </si>
  <si>
    <t>Обслуживание средств пожарной сигнализации в подъезде</t>
  </si>
  <si>
    <t>5.2</t>
  </si>
  <si>
    <t>Обслуживание вентканалов и дымоходов</t>
  </si>
  <si>
    <t>5.3</t>
  </si>
  <si>
    <t>Обслуживание лифта</t>
  </si>
  <si>
    <t>5.4</t>
  </si>
  <si>
    <t>Страхование лифта</t>
  </si>
  <si>
    <t>5.6</t>
  </si>
  <si>
    <t>Аварийно-диспетчерское и техническое обслуживание общедомового газового оборудования</t>
  </si>
  <si>
    <t>5.7</t>
  </si>
  <si>
    <t>Обслуживание домофонной системы</t>
  </si>
  <si>
    <t>5.8</t>
  </si>
  <si>
    <t>Оценка соответствия лифта (техническое освидетельствование)</t>
  </si>
  <si>
    <t>5.9</t>
  </si>
  <si>
    <t>Электроэнергия в местах общего пользования</t>
  </si>
  <si>
    <t>5.10</t>
  </si>
  <si>
    <t>Холодное водоснабжение и водоотведение в местах общего пользования</t>
  </si>
  <si>
    <t>Обслуживание общедомового электрооборудования (1 раз в 3 года, прошли в 2016)</t>
  </si>
  <si>
    <t>6</t>
  </si>
  <si>
    <t>Вывоз ТБО</t>
  </si>
  <si>
    <t>7</t>
  </si>
  <si>
    <t>Работы по ремонту общего имущества дома</t>
  </si>
  <si>
    <t>7.1</t>
  </si>
  <si>
    <t>Частичный ремонт плитки фасада и тротуарной плитки</t>
  </si>
  <si>
    <t>7.2</t>
  </si>
  <si>
    <t>Ремонт системы водоотлива, устранение протечек крыши, гидроизоляция</t>
  </si>
  <si>
    <t>7.3</t>
  </si>
  <si>
    <t>Покраска 1-го этажа дома, заделка трещин на стенах</t>
  </si>
  <si>
    <t>7.4</t>
  </si>
  <si>
    <t>Покраска 2-х контейнеров под мусор, бордюров, пандуса, леерного ограждения</t>
  </si>
  <si>
    <t>7.5</t>
  </si>
  <si>
    <t>Модернизация систем канализации и вентиляции на выходе в помещение чердака</t>
  </si>
  <si>
    <t>7.6</t>
  </si>
  <si>
    <t>Контрольная прочистка наружной системы канализации</t>
  </si>
  <si>
    <t>8</t>
  </si>
  <si>
    <t>Непредвиденные расходы (юридические услуги (нотариус, юрист), гос.пошлины, штрафные санкции)</t>
  </si>
  <si>
    <t>Итого расходы по смете</t>
  </si>
  <si>
    <t>Резервный фонд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</si>
</sst>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DD/MMM"/>
  </numFmts>
  <fonts count="1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left" wrapText="1"/>
    </xf>
    <xf numFmtId="164" fontId="7" fillId="0" borderId="0" xfId="0" applyFont="1" applyAlignment="1">
      <alignment wrapText="1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10" fillId="0" borderId="1" xfId="0" applyFont="1" applyBorder="1" applyAlignment="1">
      <alignment horizontal="right"/>
    </xf>
    <xf numFmtId="164" fontId="11" fillId="0" borderId="1" xfId="0" applyFont="1" applyBorder="1" applyAlignment="1">
      <alignment horizontal="left" wrapText="1"/>
    </xf>
    <xf numFmtId="166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7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/>
    </xf>
    <xf numFmtId="167" fontId="12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wrapText="1"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1" fillId="0" borderId="1" xfId="0" applyFont="1" applyFill="1" applyBorder="1" applyAlignment="1">
      <alignment horizontal="left" wrapText="1"/>
    </xf>
    <xf numFmtId="167" fontId="10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7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/>
    </xf>
    <xf numFmtId="168" fontId="9" fillId="0" borderId="1" xfId="0" applyNumberFormat="1" applyFont="1" applyBorder="1" applyAlignment="1">
      <alignment horizontal="left" wrapText="1"/>
    </xf>
    <xf numFmtId="164" fontId="13" fillId="0" borderId="1" xfId="0" applyFont="1" applyBorder="1" applyAlignment="1">
      <alignment horizontal="left" wrapText="1"/>
    </xf>
    <xf numFmtId="166" fontId="14" fillId="0" borderId="1" xfId="0" applyNumberFormat="1" applyFont="1" applyBorder="1" applyAlignment="1">
      <alignment/>
    </xf>
    <xf numFmtId="166" fontId="14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164" fontId="13" fillId="0" borderId="0" xfId="0" applyFont="1" applyBorder="1" applyAlignment="1">
      <alignment horizontal="left" wrapText="1"/>
    </xf>
    <xf numFmtId="166" fontId="14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/>
    </xf>
    <xf numFmtId="164" fontId="7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D9" sqref="D9"/>
    </sheetView>
  </sheetViews>
  <sheetFormatPr defaultColWidth="8.00390625" defaultRowHeight="12.75"/>
  <cols>
    <col min="1" max="1" width="6.75390625" style="1" customWidth="1"/>
    <col min="2" max="2" width="60.75390625" style="1" customWidth="1"/>
    <col min="3" max="3" width="27.625" style="1" customWidth="1"/>
    <col min="4" max="4" width="22.00390625" style="1" customWidth="1"/>
    <col min="5" max="5" width="20.375" style="1" customWidth="1"/>
    <col min="6" max="16384" width="9.125" style="1" customWidth="1"/>
  </cols>
  <sheetData>
    <row r="1" ht="36.75" customHeight="1"/>
    <row r="2" spans="1:5" s="3" customFormat="1" ht="20.25">
      <c r="A2" s="2" t="s">
        <v>0</v>
      </c>
      <c r="B2" s="2"/>
      <c r="C2" s="2"/>
      <c r="D2" s="2"/>
      <c r="E2" s="2"/>
    </row>
    <row r="3" spans="1:5" s="5" customFormat="1" ht="18.75">
      <c r="A3" s="4" t="s">
        <v>1</v>
      </c>
      <c r="B3" s="4"/>
      <c r="C3" s="4"/>
      <c r="D3" s="4"/>
      <c r="E3" s="4"/>
    </row>
    <row r="4" spans="1:5" s="5" customFormat="1" ht="18.75">
      <c r="A4" s="4" t="s">
        <v>2</v>
      </c>
      <c r="B4" s="4"/>
      <c r="C4" s="4"/>
      <c r="D4" s="4"/>
      <c r="E4" s="4"/>
    </row>
    <row r="6" s="3" customFormat="1" ht="18.75">
      <c r="A6" s="6" t="s">
        <v>3</v>
      </c>
    </row>
    <row r="7" spans="1:5" s="8" customFormat="1" ht="36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</row>
    <row r="8" spans="1:5" s="12" customFormat="1" ht="50.25" customHeight="1">
      <c r="A8" s="9">
        <v>1</v>
      </c>
      <c r="B8" s="10" t="s">
        <v>9</v>
      </c>
      <c r="C8" s="11">
        <f>(4820.1*3*20.54)+(4820.1*9*22.78)</f>
        <v>1285231.4640000002</v>
      </c>
      <c r="D8" s="11">
        <v>1285231.68</v>
      </c>
      <c r="E8" s="11">
        <f aca="true" t="shared" si="0" ref="E8:E10">C8-D8</f>
        <v>-0.21599999978207052</v>
      </c>
    </row>
    <row r="9" spans="1:5" s="12" customFormat="1" ht="36" customHeight="1">
      <c r="A9" s="9">
        <v>2</v>
      </c>
      <c r="B9" s="10" t="s">
        <v>10</v>
      </c>
      <c r="C9" s="11">
        <f>400*12</f>
        <v>4800</v>
      </c>
      <c r="D9" s="11">
        <f>1200*4</f>
        <v>4800</v>
      </c>
      <c r="E9" s="11">
        <f t="shared" si="0"/>
        <v>0</v>
      </c>
    </row>
    <row r="10" spans="1:5" s="12" customFormat="1" ht="38.25" customHeight="1">
      <c r="A10" s="9">
        <v>3</v>
      </c>
      <c r="B10" s="10" t="s">
        <v>11</v>
      </c>
      <c r="C10" s="11">
        <f>(400*12)+(27.34*4.44*12)</f>
        <v>6256.6752</v>
      </c>
      <c r="D10" s="11">
        <v>6284.56</v>
      </c>
      <c r="E10" s="11">
        <f t="shared" si="0"/>
        <v>-27.884800000000723</v>
      </c>
    </row>
    <row r="11" spans="1:5" s="16" customFormat="1" ht="36" customHeight="1">
      <c r="A11" s="13"/>
      <c r="B11" s="14" t="s">
        <v>12</v>
      </c>
      <c r="C11" s="15">
        <f>SUM(C8:C10)</f>
        <v>1296288.1392</v>
      </c>
      <c r="D11" s="15">
        <f>SUM(D8:D10)</f>
        <v>1296316.24</v>
      </c>
      <c r="E11" s="15">
        <f>SUM(E8:E10)</f>
        <v>-28.100799999782794</v>
      </c>
    </row>
    <row r="12" spans="1:5" s="12" customFormat="1" ht="36" customHeight="1">
      <c r="A12" s="9">
        <v>4</v>
      </c>
      <c r="B12" s="17" t="s">
        <v>13</v>
      </c>
      <c r="C12" s="11">
        <f>4820.1*12</f>
        <v>57841.200000000004</v>
      </c>
      <c r="D12" s="11">
        <v>57841</v>
      </c>
      <c r="E12" s="11">
        <f>C12-D12</f>
        <v>0.20000000000436557</v>
      </c>
    </row>
    <row r="13" spans="1:5" s="16" customFormat="1" ht="36" customHeight="1">
      <c r="A13" s="13"/>
      <c r="B13" s="14" t="s">
        <v>14</v>
      </c>
      <c r="C13" s="15">
        <f>SUM(C11:C12)</f>
        <v>1354129.3392</v>
      </c>
      <c r="D13" s="15">
        <f>SUM(D11:D12)</f>
        <v>1354157.24</v>
      </c>
      <c r="E13" s="15">
        <f>SUM(E11:E12)</f>
        <v>-27.900799999778428</v>
      </c>
    </row>
  </sheetData>
  <sheetProtection selectLockedCells="1" selectUnlockedCells="1"/>
  <mergeCells count="3">
    <mergeCell ref="A2:E2"/>
    <mergeCell ref="A3:E3"/>
    <mergeCell ref="A4:E4"/>
  </mergeCells>
  <printOptions/>
  <pageMargins left="0.7479166666666667" right="0.7479166666666667" top="0.6701388888888888" bottom="0.6097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="120" zoomScaleNormal="120" workbookViewId="0" topLeftCell="A1">
      <selection activeCell="B16" sqref="B16"/>
    </sheetView>
  </sheetViews>
  <sheetFormatPr defaultColWidth="8.00390625" defaultRowHeight="12.75"/>
  <cols>
    <col min="1" max="1" width="6.75390625" style="12" customWidth="1"/>
    <col min="2" max="2" width="87.75390625" style="18" customWidth="1"/>
    <col min="3" max="3" width="15.00390625" style="19" customWidth="1"/>
    <col min="4" max="4" width="18.875" style="20" customWidth="1"/>
    <col min="5" max="6" width="15.00390625" style="12" customWidth="1"/>
    <col min="7" max="7" width="28.625" style="21" customWidth="1"/>
    <col min="8" max="16384" width="9.125" style="12" customWidth="1"/>
  </cols>
  <sheetData>
    <row r="2" ht="15.75">
      <c r="A2" s="22" t="s">
        <v>15</v>
      </c>
    </row>
    <row r="3" spans="1:7" s="25" customFormat="1" ht="15">
      <c r="A3" s="23" t="s">
        <v>4</v>
      </c>
      <c r="B3" s="23" t="s">
        <v>16</v>
      </c>
      <c r="C3" s="24" t="s">
        <v>6</v>
      </c>
      <c r="D3" s="24" t="s">
        <v>7</v>
      </c>
      <c r="E3" s="23" t="s">
        <v>8</v>
      </c>
      <c r="G3" s="26"/>
    </row>
    <row r="4" spans="1:7" s="22" customFormat="1" ht="15.75">
      <c r="A4" s="27">
        <v>1</v>
      </c>
      <c r="B4" s="28" t="s">
        <v>17</v>
      </c>
      <c r="C4" s="29">
        <f>SUM(C5,C11,C12,C13)</f>
        <v>653926</v>
      </c>
      <c r="D4" s="30">
        <f>SUM(D5,D11,D12,D13)</f>
        <v>704261.62</v>
      </c>
      <c r="E4" s="31">
        <f aca="true" t="shared" si="0" ref="E4:E44">C4-D4</f>
        <v>-50335.619999999995</v>
      </c>
      <c r="G4" s="32"/>
    </row>
    <row r="5" spans="1:5" ht="15">
      <c r="A5" s="33" t="s">
        <v>18</v>
      </c>
      <c r="B5" s="17" t="s">
        <v>19</v>
      </c>
      <c r="C5" s="34">
        <f>SUM(C6:C10)</f>
        <v>492000</v>
      </c>
      <c r="D5" s="35">
        <f>SUM(D6:D10)</f>
        <v>493600</v>
      </c>
      <c r="E5" s="11">
        <f t="shared" si="0"/>
        <v>-1600</v>
      </c>
    </row>
    <row r="6" spans="1:5" ht="15">
      <c r="A6" s="33"/>
      <c r="B6" s="17" t="s">
        <v>20</v>
      </c>
      <c r="C6" s="34">
        <v>144000</v>
      </c>
      <c r="D6" s="35">
        <f>88000+36000+8000+12000</f>
        <v>144000</v>
      </c>
      <c r="E6" s="11">
        <f t="shared" si="0"/>
        <v>0</v>
      </c>
    </row>
    <row r="7" spans="1:5" ht="15">
      <c r="A7" s="33"/>
      <c r="B7" s="17" t="s">
        <v>21</v>
      </c>
      <c r="C7" s="34">
        <v>144000</v>
      </c>
      <c r="D7" s="35">
        <f>12*12000</f>
        <v>144000</v>
      </c>
      <c r="E7" s="11">
        <f t="shared" si="0"/>
        <v>0</v>
      </c>
    </row>
    <row r="8" spans="1:5" ht="15">
      <c r="A8" s="33"/>
      <c r="B8" s="17" t="s">
        <v>22</v>
      </c>
      <c r="C8" s="34">
        <v>132000</v>
      </c>
      <c r="D8" s="35">
        <f>132000+1600</f>
        <v>133600</v>
      </c>
      <c r="E8" s="11">
        <f t="shared" si="0"/>
        <v>-1600</v>
      </c>
    </row>
    <row r="9" spans="1:5" ht="15">
      <c r="A9" s="33"/>
      <c r="B9" s="17" t="s">
        <v>23</v>
      </c>
      <c r="C9" s="34">
        <v>36000</v>
      </c>
      <c r="D9" s="35">
        <f aca="true" t="shared" si="1" ref="D9:D10">3000*12</f>
        <v>36000</v>
      </c>
      <c r="E9" s="11">
        <f t="shared" si="0"/>
        <v>0</v>
      </c>
    </row>
    <row r="10" spans="1:5" ht="15">
      <c r="A10" s="33"/>
      <c r="B10" s="17" t="s">
        <v>24</v>
      </c>
      <c r="C10" s="34">
        <v>36000</v>
      </c>
      <c r="D10" s="35">
        <f t="shared" si="1"/>
        <v>36000</v>
      </c>
      <c r="E10" s="11">
        <f t="shared" si="0"/>
        <v>0</v>
      </c>
    </row>
    <row r="11" spans="1:5" ht="15">
      <c r="A11" s="33" t="s">
        <v>25</v>
      </c>
      <c r="B11" s="17" t="s">
        <v>26</v>
      </c>
      <c r="C11" s="34">
        <v>41000</v>
      </c>
      <c r="D11" s="35">
        <v>56932.96</v>
      </c>
      <c r="E11" s="11">
        <f t="shared" si="0"/>
        <v>-15932.96</v>
      </c>
    </row>
    <row r="12" spans="1:5" ht="15">
      <c r="A12" s="33" t="s">
        <v>27</v>
      </c>
      <c r="B12" s="17" t="s">
        <v>28</v>
      </c>
      <c r="C12" s="34">
        <v>107666</v>
      </c>
      <c r="D12" s="35">
        <v>111207.66</v>
      </c>
      <c r="E12" s="11">
        <f t="shared" si="0"/>
        <v>-3541.6600000000035</v>
      </c>
    </row>
    <row r="13" spans="1:5" ht="15">
      <c r="A13" s="33" t="s">
        <v>29</v>
      </c>
      <c r="B13" s="17" t="s">
        <v>30</v>
      </c>
      <c r="C13" s="34">
        <v>13260</v>
      </c>
      <c r="D13" s="35">
        <v>42521</v>
      </c>
      <c r="E13" s="11">
        <f t="shared" si="0"/>
        <v>-29261</v>
      </c>
    </row>
    <row r="14" spans="1:7" s="22" customFormat="1" ht="15.75">
      <c r="A14" s="36" t="s">
        <v>31</v>
      </c>
      <c r="B14" s="28" t="s">
        <v>32</v>
      </c>
      <c r="C14" s="29">
        <f>SUM(C15:C17)</f>
        <v>23600</v>
      </c>
      <c r="D14" s="29">
        <f>SUM(D15:D17)</f>
        <v>21160.61</v>
      </c>
      <c r="E14" s="31">
        <f t="shared" si="0"/>
        <v>2439.3899999999994</v>
      </c>
      <c r="G14" s="32"/>
    </row>
    <row r="15" spans="1:5" ht="15">
      <c r="A15" s="33" t="s">
        <v>33</v>
      </c>
      <c r="B15" s="17" t="s">
        <v>34</v>
      </c>
      <c r="C15" s="34">
        <v>6000</v>
      </c>
      <c r="D15" s="35">
        <v>5560.61</v>
      </c>
      <c r="E15" s="11">
        <f t="shared" si="0"/>
        <v>439.3900000000003</v>
      </c>
    </row>
    <row r="16" spans="1:5" ht="15">
      <c r="A16" s="33" t="s">
        <v>35</v>
      </c>
      <c r="B16" s="17" t="s">
        <v>36</v>
      </c>
      <c r="C16" s="34">
        <v>15600</v>
      </c>
      <c r="D16" s="35">
        <v>15600</v>
      </c>
      <c r="E16" s="11">
        <f t="shared" si="0"/>
        <v>0</v>
      </c>
    </row>
    <row r="17" spans="1:5" ht="15">
      <c r="A17" s="33" t="s">
        <v>37</v>
      </c>
      <c r="B17" s="17" t="s">
        <v>38</v>
      </c>
      <c r="C17" s="34">
        <v>2000</v>
      </c>
      <c r="D17" s="35"/>
      <c r="E17" s="11">
        <f t="shared" si="0"/>
        <v>2000</v>
      </c>
    </row>
    <row r="18" spans="1:7" s="22" customFormat="1" ht="15.75">
      <c r="A18" s="36" t="s">
        <v>39</v>
      </c>
      <c r="B18" s="28" t="s">
        <v>40</v>
      </c>
      <c r="C18" s="29">
        <f>SUM(C19,C20,C21,C22,C26,C27,C28,C29)</f>
        <v>93600</v>
      </c>
      <c r="D18" s="29">
        <f>SUM(D19,D20,D21,D22,D26,D27,D28,D29)</f>
        <v>54124.020000000004</v>
      </c>
      <c r="E18" s="31">
        <f t="shared" si="0"/>
        <v>39475.979999999996</v>
      </c>
      <c r="G18" s="32"/>
    </row>
    <row r="19" spans="1:5" ht="15">
      <c r="A19" s="33" t="s">
        <v>41</v>
      </c>
      <c r="B19" s="17" t="s">
        <v>42</v>
      </c>
      <c r="C19" s="34">
        <v>10000</v>
      </c>
      <c r="D19" s="35">
        <f>5600-3300</f>
        <v>2300</v>
      </c>
      <c r="E19" s="11">
        <f t="shared" si="0"/>
        <v>7700</v>
      </c>
    </row>
    <row r="20" spans="1:5" ht="15">
      <c r="A20" s="33" t="s">
        <v>43</v>
      </c>
      <c r="B20" s="17" t="s">
        <v>44</v>
      </c>
      <c r="C20" s="34">
        <v>12400</v>
      </c>
      <c r="D20" s="35">
        <v>880</v>
      </c>
      <c r="E20" s="11">
        <f t="shared" si="0"/>
        <v>11520</v>
      </c>
    </row>
    <row r="21" spans="1:5" ht="15">
      <c r="A21" s="33" t="s">
        <v>45</v>
      </c>
      <c r="B21" s="17" t="s">
        <v>46</v>
      </c>
      <c r="C21" s="34">
        <v>3000</v>
      </c>
      <c r="D21" s="35">
        <v>3300</v>
      </c>
      <c r="E21" s="11">
        <f t="shared" si="0"/>
        <v>-300</v>
      </c>
    </row>
    <row r="22" spans="1:5" ht="15">
      <c r="A22" s="33" t="s">
        <v>47</v>
      </c>
      <c r="B22" s="17" t="s">
        <v>48</v>
      </c>
      <c r="C22" s="34">
        <v>28200</v>
      </c>
      <c r="D22" s="35">
        <f>SUM(D23:D25)</f>
        <v>19905.800000000003</v>
      </c>
      <c r="E22" s="11">
        <f t="shared" si="0"/>
        <v>8294.199999999997</v>
      </c>
    </row>
    <row r="23" spans="1:5" ht="15">
      <c r="A23" s="33"/>
      <c r="B23" s="17" t="s">
        <v>49</v>
      </c>
      <c r="C23" s="34">
        <v>3000</v>
      </c>
      <c r="D23" s="35">
        <f>2099.17+102</f>
        <v>2201.17</v>
      </c>
      <c r="E23" s="11">
        <f t="shared" si="0"/>
        <v>798.8299999999999</v>
      </c>
    </row>
    <row r="24" spans="1:7" s="39" customFormat="1" ht="15">
      <c r="A24" s="37"/>
      <c r="B24" s="38" t="s">
        <v>50</v>
      </c>
      <c r="C24" s="34">
        <v>4800</v>
      </c>
      <c r="D24" s="35">
        <v>0</v>
      </c>
      <c r="E24" s="11">
        <f t="shared" si="0"/>
        <v>4800</v>
      </c>
      <c r="G24" s="40"/>
    </row>
    <row r="25" spans="1:5" ht="15">
      <c r="A25" s="33"/>
      <c r="B25" s="17" t="s">
        <v>51</v>
      </c>
      <c r="C25" s="34">
        <v>20400</v>
      </c>
      <c r="D25" s="35">
        <f>17421.61+283.02</f>
        <v>17704.63</v>
      </c>
      <c r="E25" s="11">
        <f t="shared" si="0"/>
        <v>2695.369999999999</v>
      </c>
    </row>
    <row r="26" spans="1:5" ht="15">
      <c r="A26" s="33" t="s">
        <v>52</v>
      </c>
      <c r="B26" s="17" t="s">
        <v>53</v>
      </c>
      <c r="C26" s="34">
        <v>12000</v>
      </c>
      <c r="D26" s="35">
        <v>12000</v>
      </c>
      <c r="E26" s="11">
        <f t="shared" si="0"/>
        <v>0</v>
      </c>
    </row>
    <row r="27" spans="1:5" ht="15">
      <c r="A27" s="33" t="s">
        <v>54</v>
      </c>
      <c r="B27" s="17" t="s">
        <v>55</v>
      </c>
      <c r="C27" s="34">
        <v>6000</v>
      </c>
      <c r="D27" s="35">
        <v>3738.22</v>
      </c>
      <c r="E27" s="11">
        <f t="shared" si="0"/>
        <v>2261.78</v>
      </c>
    </row>
    <row r="28" spans="1:5" ht="15">
      <c r="A28" s="33" t="s">
        <v>56</v>
      </c>
      <c r="B28" s="17" t="s">
        <v>57</v>
      </c>
      <c r="C28" s="34">
        <v>12000</v>
      </c>
      <c r="D28" s="35">
        <v>12000</v>
      </c>
      <c r="E28" s="11">
        <f t="shared" si="0"/>
        <v>0</v>
      </c>
    </row>
    <row r="29" spans="1:5" ht="15">
      <c r="A29" s="33" t="s">
        <v>58</v>
      </c>
      <c r="B29" s="17" t="s">
        <v>59</v>
      </c>
      <c r="C29" s="34">
        <v>10000</v>
      </c>
      <c r="D29" s="35">
        <v>0</v>
      </c>
      <c r="E29" s="11">
        <f t="shared" si="0"/>
        <v>10000</v>
      </c>
    </row>
    <row r="30" spans="1:7" s="22" customFormat="1" ht="15.75">
      <c r="A30" s="36" t="s">
        <v>60</v>
      </c>
      <c r="B30" s="41" t="s">
        <v>61</v>
      </c>
      <c r="C30" s="29">
        <f>SUM(C31:C34)</f>
        <v>11800</v>
      </c>
      <c r="D30" s="29">
        <f>SUM(D31:D34)</f>
        <v>4981.2</v>
      </c>
      <c r="E30" s="31">
        <f t="shared" si="0"/>
        <v>6818.8</v>
      </c>
      <c r="G30" s="32"/>
    </row>
    <row r="31" spans="1:5" ht="15">
      <c r="A31" s="33" t="s">
        <v>62</v>
      </c>
      <c r="B31" s="17" t="s">
        <v>63</v>
      </c>
      <c r="C31" s="34">
        <v>7200</v>
      </c>
      <c r="D31" s="35">
        <v>3983.2</v>
      </c>
      <c r="E31" s="11">
        <f t="shared" si="0"/>
        <v>3216.8</v>
      </c>
    </row>
    <row r="32" spans="1:5" ht="15">
      <c r="A32" s="33" t="s">
        <v>64</v>
      </c>
      <c r="B32" s="17" t="s">
        <v>65</v>
      </c>
      <c r="C32" s="34">
        <v>1000</v>
      </c>
      <c r="D32" s="35">
        <v>500</v>
      </c>
      <c r="E32" s="11">
        <f t="shared" si="0"/>
        <v>500</v>
      </c>
    </row>
    <row r="33" spans="1:5" ht="15">
      <c r="A33" s="33" t="s">
        <v>66</v>
      </c>
      <c r="B33" s="17" t="s">
        <v>67</v>
      </c>
      <c r="C33" s="34">
        <v>1200</v>
      </c>
      <c r="D33" s="35">
        <v>478</v>
      </c>
      <c r="E33" s="11">
        <f t="shared" si="0"/>
        <v>722</v>
      </c>
    </row>
    <row r="34" spans="1:5" ht="15">
      <c r="A34" s="33" t="s">
        <v>68</v>
      </c>
      <c r="B34" s="17" t="s">
        <v>69</v>
      </c>
      <c r="C34" s="34">
        <v>2400</v>
      </c>
      <c r="D34" s="35">
        <v>20</v>
      </c>
      <c r="E34" s="11">
        <f t="shared" si="0"/>
        <v>2380</v>
      </c>
    </row>
    <row r="35" spans="1:7" s="22" customFormat="1" ht="33.75" customHeight="1">
      <c r="A35" s="42" t="s">
        <v>70</v>
      </c>
      <c r="B35" s="41" t="s">
        <v>71</v>
      </c>
      <c r="C35" s="43">
        <f>SUM(C36:C44)</f>
        <v>218053</v>
      </c>
      <c r="D35" s="43">
        <f>SUM(D36:D44)</f>
        <v>185505</v>
      </c>
      <c r="E35" s="44">
        <f t="shared" si="0"/>
        <v>32548</v>
      </c>
      <c r="G35" s="32"/>
    </row>
    <row r="36" spans="1:5" ht="15">
      <c r="A36" s="33" t="s">
        <v>72</v>
      </c>
      <c r="B36" s="17" t="s">
        <v>73</v>
      </c>
      <c r="C36" s="34">
        <v>36000</v>
      </c>
      <c r="D36" s="35"/>
      <c r="E36" s="45">
        <f t="shared" si="0"/>
        <v>36000</v>
      </c>
    </row>
    <row r="37" spans="1:5" ht="15">
      <c r="A37" s="33" t="s">
        <v>74</v>
      </c>
      <c r="B37" s="17" t="s">
        <v>75</v>
      </c>
      <c r="C37" s="34">
        <v>33600</v>
      </c>
      <c r="D37" s="35">
        <v>11200</v>
      </c>
      <c r="E37" s="45">
        <f t="shared" si="0"/>
        <v>22400</v>
      </c>
    </row>
    <row r="38" spans="1:5" ht="15">
      <c r="A38" s="33" t="s">
        <v>76</v>
      </c>
      <c r="B38" s="17" t="s">
        <v>77</v>
      </c>
      <c r="C38" s="34">
        <v>54000</v>
      </c>
      <c r="D38" s="35">
        <v>54000</v>
      </c>
      <c r="E38" s="45">
        <f t="shared" si="0"/>
        <v>0</v>
      </c>
    </row>
    <row r="39" spans="1:5" ht="15">
      <c r="A39" s="33" t="s">
        <v>78</v>
      </c>
      <c r="B39" s="17" t="s">
        <v>79</v>
      </c>
      <c r="C39" s="34">
        <v>2000</v>
      </c>
      <c r="D39" s="35">
        <v>1500</v>
      </c>
      <c r="E39" s="45">
        <f t="shared" si="0"/>
        <v>500</v>
      </c>
    </row>
    <row r="40" spans="1:5" ht="15">
      <c r="A40" s="33" t="s">
        <v>80</v>
      </c>
      <c r="B40" s="17" t="s">
        <v>81</v>
      </c>
      <c r="C40" s="34">
        <v>4800</v>
      </c>
      <c r="D40" s="35"/>
      <c r="E40" s="45">
        <f t="shared" si="0"/>
        <v>4800</v>
      </c>
    </row>
    <row r="41" spans="1:5" ht="15">
      <c r="A41" s="33" t="s">
        <v>82</v>
      </c>
      <c r="B41" s="17" t="s">
        <v>83</v>
      </c>
      <c r="C41" s="34">
        <v>22020</v>
      </c>
      <c r="D41" s="35">
        <v>22020</v>
      </c>
      <c r="E41" s="45">
        <f t="shared" si="0"/>
        <v>0</v>
      </c>
    </row>
    <row r="42" spans="1:5" ht="15">
      <c r="A42" s="33" t="s">
        <v>84</v>
      </c>
      <c r="B42" s="17" t="s">
        <v>85</v>
      </c>
      <c r="C42" s="34">
        <v>10000</v>
      </c>
      <c r="D42" s="35">
        <v>9406</v>
      </c>
      <c r="E42" s="45">
        <f t="shared" si="0"/>
        <v>594</v>
      </c>
    </row>
    <row r="43" spans="1:5" ht="15">
      <c r="A43" s="33" t="s">
        <v>86</v>
      </c>
      <c r="B43" s="17" t="s">
        <v>87</v>
      </c>
      <c r="C43" s="34">
        <v>47952</v>
      </c>
      <c r="D43" s="46">
        <v>65335</v>
      </c>
      <c r="E43" s="45">
        <f t="shared" si="0"/>
        <v>-17383</v>
      </c>
    </row>
    <row r="44" spans="1:5" ht="15">
      <c r="A44" s="33" t="s">
        <v>88</v>
      </c>
      <c r="B44" s="17" t="s">
        <v>89</v>
      </c>
      <c r="C44" s="34">
        <v>7681</v>
      </c>
      <c r="D44" s="46">
        <v>22044</v>
      </c>
      <c r="E44" s="45">
        <f t="shared" si="0"/>
        <v>-14363</v>
      </c>
    </row>
    <row r="45" spans="1:5" ht="15" hidden="1">
      <c r="A45" s="33"/>
      <c r="B45" s="17" t="s">
        <v>90</v>
      </c>
      <c r="C45" s="34" t="e">
        <f>#REF!+E45</f>
        <v>#REF!</v>
      </c>
      <c r="D45" s="35"/>
      <c r="E45" s="45"/>
    </row>
    <row r="46" spans="1:7" s="22" customFormat="1" ht="15.75">
      <c r="A46" s="36" t="s">
        <v>91</v>
      </c>
      <c r="B46" s="28" t="s">
        <v>92</v>
      </c>
      <c r="C46" s="29">
        <v>150840</v>
      </c>
      <c r="D46" s="46">
        <v>159639</v>
      </c>
      <c r="E46" s="47">
        <f aca="true" t="shared" si="2" ref="E46:E55">C46-D46</f>
        <v>-8799</v>
      </c>
      <c r="G46" s="32"/>
    </row>
    <row r="47" spans="1:7" s="22" customFormat="1" ht="15.75">
      <c r="A47" s="36" t="s">
        <v>93</v>
      </c>
      <c r="B47" s="28" t="s">
        <v>94</v>
      </c>
      <c r="C47" s="29">
        <f>SUM(C48:C53)</f>
        <v>156000</v>
      </c>
      <c r="D47" s="29">
        <f>SUM(D48:D53)</f>
        <v>92410.4</v>
      </c>
      <c r="E47" s="47">
        <f t="shared" si="2"/>
        <v>63589.600000000006</v>
      </c>
      <c r="G47" s="32"/>
    </row>
    <row r="48" spans="1:5" ht="21" customHeight="1">
      <c r="A48" s="33" t="s">
        <v>95</v>
      </c>
      <c r="B48" s="48" t="s">
        <v>96</v>
      </c>
      <c r="C48" s="34">
        <v>15000</v>
      </c>
      <c r="D48" s="35">
        <v>9616</v>
      </c>
      <c r="E48" s="11">
        <f t="shared" si="2"/>
        <v>5384</v>
      </c>
    </row>
    <row r="49" spans="1:5" ht="21" customHeight="1">
      <c r="A49" s="33" t="s">
        <v>97</v>
      </c>
      <c r="B49" s="17" t="s">
        <v>98</v>
      </c>
      <c r="C49" s="34">
        <v>20000</v>
      </c>
      <c r="D49" s="35">
        <v>8654.4</v>
      </c>
      <c r="E49" s="11">
        <f t="shared" si="2"/>
        <v>11345.6</v>
      </c>
    </row>
    <row r="50" spans="1:5" ht="21" customHeight="1">
      <c r="A50" s="33" t="s">
        <v>99</v>
      </c>
      <c r="B50" s="17" t="s">
        <v>100</v>
      </c>
      <c r="C50" s="34">
        <v>25000</v>
      </c>
      <c r="D50" s="35">
        <v>20140</v>
      </c>
      <c r="E50" s="11">
        <f t="shared" si="2"/>
        <v>4860</v>
      </c>
    </row>
    <row r="51" spans="1:5" ht="21" customHeight="1">
      <c r="A51" s="33" t="s">
        <v>101</v>
      </c>
      <c r="B51" s="17" t="s">
        <v>102</v>
      </c>
      <c r="C51" s="34">
        <v>6000</v>
      </c>
      <c r="D51" s="35"/>
      <c r="E51" s="11">
        <f t="shared" si="2"/>
        <v>6000</v>
      </c>
    </row>
    <row r="52" spans="1:5" ht="21" customHeight="1">
      <c r="A52" s="33" t="s">
        <v>103</v>
      </c>
      <c r="B52" s="17" t="s">
        <v>104</v>
      </c>
      <c r="C52" s="34">
        <v>70000</v>
      </c>
      <c r="D52" s="35">
        <v>54000</v>
      </c>
      <c r="E52" s="11">
        <f t="shared" si="2"/>
        <v>16000</v>
      </c>
    </row>
    <row r="53" spans="1:5" ht="21" customHeight="1">
      <c r="A53" s="33" t="s">
        <v>105</v>
      </c>
      <c r="B53" s="17" t="s">
        <v>106</v>
      </c>
      <c r="C53" s="34">
        <v>20000</v>
      </c>
      <c r="D53" s="35"/>
      <c r="E53" s="11">
        <f t="shared" si="2"/>
        <v>20000</v>
      </c>
    </row>
    <row r="54" spans="1:7" s="22" customFormat="1" ht="31.5">
      <c r="A54" s="42" t="s">
        <v>107</v>
      </c>
      <c r="B54" s="28" t="s">
        <v>108</v>
      </c>
      <c r="C54" s="43">
        <v>10000</v>
      </c>
      <c r="D54" s="30"/>
      <c r="E54" s="44">
        <f t="shared" si="2"/>
        <v>10000</v>
      </c>
      <c r="G54" s="32"/>
    </row>
    <row r="55" spans="1:9" s="22" customFormat="1" ht="15.75">
      <c r="A55" s="36"/>
      <c r="B55" s="28" t="s">
        <v>109</v>
      </c>
      <c r="C55" s="29">
        <f>SUM(C4,C14,C18,C30,C35,C46,C47,C54)</f>
        <v>1317819</v>
      </c>
      <c r="D55" s="29">
        <f>SUM(D4,D14,D18,D30,D35,D46,D47,D54)</f>
        <v>1222081.8499999999</v>
      </c>
      <c r="E55" s="31">
        <f t="shared" si="2"/>
        <v>95737.15000000014</v>
      </c>
      <c r="G55" s="32"/>
      <c r="I55" s="32"/>
    </row>
    <row r="56" spans="1:7" s="22" customFormat="1" ht="45" customHeight="1" hidden="1">
      <c r="A56" s="36"/>
      <c r="B56" s="49" t="s">
        <v>110</v>
      </c>
      <c r="C56" s="50"/>
      <c r="D56" s="51"/>
      <c r="E56" s="52"/>
      <c r="F56" s="52"/>
      <c r="G56" s="32"/>
    </row>
    <row r="57" spans="1:7" s="22" customFormat="1" ht="16.5" customHeight="1">
      <c r="A57" s="53"/>
      <c r="B57" s="54"/>
      <c r="C57" s="55"/>
      <c r="D57" s="56"/>
      <c r="E57" s="57"/>
      <c r="F57" s="57"/>
      <c r="G57" s="32"/>
    </row>
    <row r="59" ht="15">
      <c r="E59" s="19"/>
    </row>
    <row r="61" ht="15">
      <c r="B61" s="58"/>
    </row>
    <row r="62" ht="15">
      <c r="B62" s="58"/>
    </row>
    <row r="63" ht="15">
      <c r="B63" s="58"/>
    </row>
    <row r="64" ht="15">
      <c r="B64" s="58"/>
    </row>
  </sheetData>
  <sheetProtection selectLockedCells="1" selectUnlockedCells="1"/>
  <printOptions/>
  <pageMargins left="0.7479166666666667" right="0.7479166666666667" top="0.9201388888888888" bottom="0.6" header="0.5118055555555555" footer="0.5118055555555555"/>
  <pageSetup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Oks</cp:lastModifiedBy>
  <cp:lastPrinted>2019-02-27T15:41:49Z</cp:lastPrinted>
  <dcterms:created xsi:type="dcterms:W3CDTF">2017-08-08T17:19:42Z</dcterms:created>
  <dcterms:modified xsi:type="dcterms:W3CDTF">2019-04-01T17:41:45Z</dcterms:modified>
  <cp:category/>
  <cp:version/>
  <cp:contentType/>
  <cp:contentStatus/>
</cp:coreProperties>
</file>